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<sst xmlns="http://schemas.openxmlformats.org/spreadsheetml/2006/main" count="61" uniqueCount="40">
  <si>
    <t>附件：</t>
  </si>
  <si>
    <t>2025年农作物完全成本保险及西兰花特色保险保费补贴资金情况统计表</t>
  </si>
  <si>
    <t xml:space="preserve">                                                                                                             </t>
  </si>
  <si>
    <t xml:space="preserve">单位：元/亩，亩，元    </t>
  </si>
  <si>
    <t>险类</t>
  </si>
  <si>
    <r>
      <rPr>
        <sz val="11"/>
        <rFont val="仿宋"/>
        <charset val="134"/>
      </rPr>
      <t>险种</t>
    </r>
  </si>
  <si>
    <t>承保公司</t>
  </si>
  <si>
    <t>单位保额</t>
  </si>
  <si>
    <t>保险费率</t>
  </si>
  <si>
    <r>
      <rPr>
        <sz val="11"/>
        <rFont val="仿宋"/>
        <charset val="134"/>
      </rPr>
      <t>单位保费</t>
    </r>
  </si>
  <si>
    <t>投保数量</t>
  </si>
  <si>
    <r>
      <rPr>
        <sz val="11"/>
        <rFont val="仿宋"/>
        <charset val="134"/>
      </rPr>
      <t>保费规模</t>
    </r>
  </si>
  <si>
    <t>中央补贴</t>
  </si>
  <si>
    <r>
      <rPr>
        <sz val="11"/>
        <rFont val="仿宋"/>
        <charset val="134"/>
      </rPr>
      <t>省级补贴</t>
    </r>
  </si>
  <si>
    <r>
      <rPr>
        <sz val="11"/>
        <rFont val="仿宋"/>
        <charset val="134"/>
      </rPr>
      <t>市补贴</t>
    </r>
  </si>
  <si>
    <r>
      <rPr>
        <sz val="11"/>
        <rFont val="仿宋"/>
        <charset val="134"/>
      </rPr>
      <t>县补贴</t>
    </r>
  </si>
  <si>
    <r>
      <rPr>
        <sz val="11"/>
        <rFont val="仿宋"/>
        <charset val="134"/>
      </rPr>
      <t>农户自交</t>
    </r>
  </si>
  <si>
    <t>财政资金补贴保费合计</t>
  </si>
  <si>
    <t>金额</t>
  </si>
  <si>
    <t>比例</t>
  </si>
  <si>
    <r>
      <rPr>
        <sz val="11"/>
        <rFont val="仿宋"/>
        <charset val="134"/>
      </rPr>
      <t>金额</t>
    </r>
  </si>
  <si>
    <t>完全成本保险(中央政策性保险)</t>
  </si>
  <si>
    <t>小麦</t>
  </si>
  <si>
    <t>中国人民财产保险股份有限公司吕梁市分公司</t>
  </si>
  <si>
    <t>中国人寿财产保险股份有限公司文水县支公司</t>
  </si>
  <si>
    <t>中国平安财产保险有限公司文水支公司</t>
  </si>
  <si>
    <t>中国太平洋财产保险股份有限公司文水支公司</t>
  </si>
  <si>
    <t>中煤财产保险股份有限公司文水支公司</t>
  </si>
  <si>
    <t>玉米</t>
  </si>
  <si>
    <t>大豆</t>
  </si>
  <si>
    <t>完全成本保险（市级特色保险）</t>
  </si>
  <si>
    <t>谷子</t>
  </si>
  <si>
    <t>高粱</t>
  </si>
  <si>
    <t>马铃薯</t>
  </si>
  <si>
    <t>油料作物</t>
  </si>
  <si>
    <t>县级特色保险</t>
  </si>
  <si>
    <t>西兰花</t>
  </si>
  <si>
    <t>中国人民财产保险股份有限公司文水支公司</t>
  </si>
  <si>
    <r>
      <rPr>
        <sz val="11"/>
        <rFont val="Times New Roman"/>
        <charset val="0"/>
      </rPr>
      <t>150</t>
    </r>
    <r>
      <rPr>
        <sz val="11"/>
        <rFont val="宋体"/>
        <charset val="0"/>
      </rPr>
      <t>元</t>
    </r>
    <r>
      <rPr>
        <sz val="11"/>
        <rFont val="Times New Roman"/>
        <charset val="0"/>
      </rPr>
      <t>/</t>
    </r>
    <r>
      <rPr>
        <sz val="11"/>
        <rFont val="宋体"/>
        <charset val="0"/>
      </rPr>
      <t>亩</t>
    </r>
  </si>
  <si>
    <r>
      <rPr>
        <sz val="11"/>
        <rFont val="Times New Roman"/>
        <charset val="0"/>
      </rPr>
      <t>30</t>
    </r>
    <r>
      <rPr>
        <sz val="11"/>
        <rFont val="宋体"/>
        <charset val="0"/>
      </rPr>
      <t>元</t>
    </r>
    <r>
      <rPr>
        <sz val="11"/>
        <rFont val="Times New Roman"/>
        <charset val="0"/>
      </rPr>
      <t>/</t>
    </r>
    <r>
      <rPr>
        <sz val="11"/>
        <rFont val="宋体"/>
        <charset val="0"/>
      </rPr>
      <t>亩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</si>
</sst>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仿宋"/>
      <charset val="134"/>
    </font>
    <font>
      <sz val="20"/>
      <name val="黑体"/>
      <charset val="134"/>
    </font>
    <font>
      <sz val="11"/>
      <name val="Times New Roman"/>
      <charset val="0"/>
    </font>
    <font>
      <sz val="12"/>
      <name val="仿宋"/>
      <charset val="134"/>
    </font>
    <font>
      <sz val="11"/>
      <name val="Times New Roman"/>
      <charset val="134"/>
    </font>
    <font>
      <sz val="12"/>
      <color theme="1"/>
      <name val="仿宋"/>
      <charset val="134"/>
    </font>
    <font>
      <sz val="11"/>
      <color theme="1"/>
      <name val="Times New Roman"/>
      <charset val="134"/>
    </font>
    <font>
      <sz val="11"/>
      <color theme="1"/>
      <name val="Times New Roman"/>
      <charset val="0"/>
    </font>
    <font>
      <sz val="11"/>
      <color theme="1"/>
      <name val="仿宋"/>
      <charset val="134"/>
    </font>
    <font>
      <sz val="11"/>
      <name val="仿宋"/>
      <charset val="0"/>
    </font>
    <font>
      <sz val="11"/>
      <name val="宋体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2" borderId="2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3">
      <alignment vertical="center"/>
    </xf>
    <xf numFmtId="0" fontId="20" fillId="0" borderId="3">
      <alignment vertical="center"/>
    </xf>
    <xf numFmtId="0" fontId="21" fillId="0" borderId="4">
      <alignment vertical="center"/>
    </xf>
    <xf numFmtId="0" fontId="21" fillId="0" borderId="0">
      <alignment vertical="center"/>
    </xf>
    <xf numFmtId="0" fontId="22" fillId="3" borderId="5">
      <alignment vertical="center"/>
    </xf>
    <xf numFmtId="0" fontId="23" fillId="4" borderId="6">
      <alignment vertical="center"/>
    </xf>
    <xf numFmtId="0" fontId="24" fillId="4" borderId="5">
      <alignment vertical="center"/>
    </xf>
    <xf numFmtId="0" fontId="25" fillId="5" borderId="7">
      <alignment vertical="center"/>
    </xf>
    <xf numFmtId="0" fontId="26" fillId="0" borderId="8">
      <alignment vertical="center"/>
    </xf>
    <xf numFmtId="0" fontId="27" fillId="0" borderId="9">
      <alignment vertical="center"/>
    </xf>
    <xf numFmtId="0" fontId="28" fillId="6" borderId="0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2" fillId="11" borderId="0">
      <alignment vertical="center"/>
    </xf>
    <xf numFmtId="0" fontId="31" fillId="12" borderId="0">
      <alignment vertical="center"/>
    </xf>
    <xf numFmtId="0" fontId="31" fillId="13" borderId="0">
      <alignment vertical="center"/>
    </xf>
    <xf numFmtId="0" fontId="32" fillId="14" borderId="0">
      <alignment vertical="center"/>
    </xf>
    <xf numFmtId="0" fontId="32" fillId="15" borderId="0">
      <alignment vertical="center"/>
    </xf>
    <xf numFmtId="0" fontId="31" fillId="16" borderId="0">
      <alignment vertical="center"/>
    </xf>
    <xf numFmtId="0" fontId="31" fillId="17" borderId="0">
      <alignment vertical="center"/>
    </xf>
    <xf numFmtId="0" fontId="32" fillId="18" borderId="0">
      <alignment vertical="center"/>
    </xf>
    <xf numFmtId="0" fontId="32" fillId="19" borderId="0">
      <alignment vertical="center"/>
    </xf>
    <xf numFmtId="0" fontId="31" fillId="20" borderId="0">
      <alignment vertical="center"/>
    </xf>
    <xf numFmtId="0" fontId="31" fillId="21" borderId="0">
      <alignment vertical="center"/>
    </xf>
    <xf numFmtId="0" fontId="32" fillId="22" borderId="0">
      <alignment vertical="center"/>
    </xf>
    <xf numFmtId="0" fontId="32" fillId="23" borderId="0">
      <alignment vertical="center"/>
    </xf>
    <xf numFmtId="0" fontId="31" fillId="24" borderId="0">
      <alignment vertical="center"/>
    </xf>
    <xf numFmtId="0" fontId="31" fillId="25" borderId="0">
      <alignment vertical="center"/>
    </xf>
    <xf numFmtId="0" fontId="32" fillId="26" borderId="0">
      <alignment vertical="center"/>
    </xf>
    <xf numFmtId="0" fontId="32" fillId="27" borderId="0">
      <alignment vertical="center"/>
    </xf>
    <xf numFmtId="0" fontId="31" fillId="28" borderId="0">
      <alignment vertical="center"/>
    </xf>
    <xf numFmtId="0" fontId="31" fillId="29" borderId="0">
      <alignment vertical="center"/>
    </xf>
    <xf numFmtId="0" fontId="32" fillId="30" borderId="0">
      <alignment vertical="center"/>
    </xf>
    <xf numFmtId="0" fontId="32" fillId="31" borderId="0">
      <alignment vertical="center"/>
    </xf>
    <xf numFmtId="0" fontId="31" fillId="32" borderId="0">
      <alignment vertical="center"/>
    </xf>
  </cellStyleXfs>
  <cellXfs count="38">
    <xf numFmtId="0" fontId="0" fillId="0" borderId="0" xfId="0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176" fontId="3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6" fontId="2" fillId="0" borderId="0" xfId="3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9" fontId="4" fillId="0" borderId="1" xfId="3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9" fontId="4" fillId="0" borderId="1" xfId="3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9" fontId="4" fillId="0" borderId="1" xfId="3" applyFont="1" applyFill="1" applyBorder="1" applyAlignment="1">
      <alignment horizontal="center" vertical="center" wrapText="1"/>
    </xf>
    <xf numFmtId="9" fontId="4" fillId="0" borderId="1" xfId="3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9" fontId="9" fillId="0" borderId="1" xfId="3" applyNumberFormat="1" applyFont="1" applyFill="1" applyBorder="1" applyAlignment="1">
      <alignment horizontal="center" vertical="center"/>
    </xf>
    <xf numFmtId="0" fontId="4" fillId="0" borderId="1" xfId="3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5"/>
  <sheetViews>
    <sheetView tabSelected="1" zoomScale="60" zoomScaleNormal="60" workbookViewId="0">
      <selection activeCell="V11" sqref="V11"/>
    </sheetView>
  </sheetViews>
  <sheetFormatPr defaultColWidth="9" defaultRowHeight="14.4"/>
  <cols>
    <col min="1" max="1" width="7.37962962962963" style="3" customWidth="1"/>
    <col min="2" max="2" width="6.11111111111111" style="3" customWidth="1"/>
    <col min="3" max="3" width="22.6296296296296" style="3" customWidth="1"/>
    <col min="4" max="4" width="6.25" style="4" customWidth="1"/>
    <col min="5" max="5" width="5.12962962962963" style="3" customWidth="1"/>
    <col min="6" max="6" width="5.37962962962963" style="4" customWidth="1"/>
    <col min="7" max="7" width="13.25" style="3" customWidth="1"/>
    <col min="8" max="8" width="16" style="3" customWidth="1"/>
    <col min="9" max="9" width="14.6296296296296" style="3" customWidth="1"/>
    <col min="10" max="10" width="6" style="3" customWidth="1"/>
    <col min="11" max="11" width="14.6296296296296" style="3" customWidth="1"/>
    <col min="12" max="12" width="6" style="3" customWidth="1"/>
    <col min="13" max="13" width="14.6296296296296" style="3" customWidth="1"/>
    <col min="14" max="14" width="6" style="3" customWidth="1"/>
    <col min="15" max="15" width="13.25" style="3" customWidth="1"/>
    <col min="16" max="16" width="5.12962962962963" style="3" customWidth="1"/>
    <col min="17" max="17" width="14.6296296296296" style="3" customWidth="1"/>
    <col min="18" max="18" width="6" style="3" customWidth="1"/>
    <col min="19" max="19" width="19.3796296296296" style="3" customWidth="1"/>
    <col min="20" max="16380" width="9" style="3"/>
    <col min="16381" max="16384" width="9" style="5"/>
  </cols>
  <sheetData>
    <row r="1" s="1" customFormat="1" ht="38" customHeight="1" spans="1:19">
      <c r="A1" s="1" t="s">
        <v>0</v>
      </c>
      <c r="B1" s="6" t="s">
        <v>1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="2" customFormat="1" ht="21" customHeight="1" spans="1:18">
      <c r="A2" s="2" t="s">
        <v>2</v>
      </c>
      <c r="D2" s="7"/>
      <c r="E2" s="8"/>
      <c r="F2" s="7"/>
      <c r="J2" s="8"/>
      <c r="L2" s="8"/>
      <c r="N2" s="8"/>
      <c r="P2" s="8"/>
      <c r="Q2" s="2" t="s">
        <v>3</v>
      </c>
      <c r="R2" s="8"/>
    </row>
    <row r="3" s="1" customFormat="1" ht="16" customHeight="1" spans="1:19">
      <c r="A3" s="9" t="s">
        <v>4</v>
      </c>
      <c r="B3" s="9" t="s">
        <v>5</v>
      </c>
      <c r="C3" s="10" t="s">
        <v>6</v>
      </c>
      <c r="D3" s="11" t="s">
        <v>7</v>
      </c>
      <c r="E3" s="12" t="s">
        <v>8</v>
      </c>
      <c r="F3" s="13" t="s">
        <v>9</v>
      </c>
      <c r="G3" s="12" t="s">
        <v>10</v>
      </c>
      <c r="H3" s="9" t="s">
        <v>11</v>
      </c>
      <c r="I3" s="29" t="s">
        <v>12</v>
      </c>
      <c r="J3" s="29"/>
      <c r="K3" s="9" t="s">
        <v>13</v>
      </c>
      <c r="L3" s="9"/>
      <c r="M3" s="9" t="s">
        <v>14</v>
      </c>
      <c r="N3" s="9"/>
      <c r="O3" s="9" t="s">
        <v>15</v>
      </c>
      <c r="P3" s="9"/>
      <c r="Q3" s="25" t="s">
        <v>16</v>
      </c>
      <c r="R3" s="25"/>
      <c r="S3" s="35" t="s">
        <v>17</v>
      </c>
    </row>
    <row r="4" s="1" customFormat="1" ht="16" customHeight="1" spans="1:19">
      <c r="A4" s="9"/>
      <c r="B4" s="9"/>
      <c r="C4" s="10"/>
      <c r="D4" s="11"/>
      <c r="E4" s="12"/>
      <c r="F4" s="13"/>
      <c r="G4" s="12"/>
      <c r="H4" s="9"/>
      <c r="I4" s="29" t="s">
        <v>18</v>
      </c>
      <c r="J4" s="30" t="s">
        <v>19</v>
      </c>
      <c r="K4" s="9" t="s">
        <v>20</v>
      </c>
      <c r="L4" s="24" t="s">
        <v>19</v>
      </c>
      <c r="M4" s="9" t="s">
        <v>20</v>
      </c>
      <c r="N4" s="30" t="s">
        <v>19</v>
      </c>
      <c r="O4" s="9" t="s">
        <v>20</v>
      </c>
      <c r="P4" s="30" t="s">
        <v>19</v>
      </c>
      <c r="Q4" s="9" t="s">
        <v>20</v>
      </c>
      <c r="R4" s="30" t="s">
        <v>19</v>
      </c>
      <c r="S4" s="36"/>
    </row>
    <row r="5" s="1" customFormat="1" ht="34" customHeight="1" spans="1:19">
      <c r="A5" s="14" t="s">
        <v>21</v>
      </c>
      <c r="B5" s="14" t="s">
        <v>22</v>
      </c>
      <c r="C5" s="14" t="s">
        <v>23</v>
      </c>
      <c r="D5" s="15">
        <v>800</v>
      </c>
      <c r="E5" s="16">
        <v>0.04</v>
      </c>
      <c r="F5" s="15">
        <v>32</v>
      </c>
      <c r="G5" s="17">
        <v>2517.89</v>
      </c>
      <c r="H5" s="17">
        <f t="shared" ref="H5:H9" si="0">G5*32</f>
        <v>80572.48</v>
      </c>
      <c r="I5" s="17">
        <f t="shared" ref="I5:I14" si="1">H5*0.45</f>
        <v>36257.616</v>
      </c>
      <c r="J5" s="16">
        <v>0.45</v>
      </c>
      <c r="K5" s="17">
        <f t="shared" ref="K5:K14" si="2">H5*0.25</f>
        <v>20143.12</v>
      </c>
      <c r="L5" s="16">
        <v>0.25</v>
      </c>
      <c r="M5" s="17">
        <f t="shared" ref="M5:M14" si="3">H5*0.1</f>
        <v>8057.248</v>
      </c>
      <c r="N5" s="16">
        <v>0.1</v>
      </c>
      <c r="O5" s="17">
        <f t="shared" ref="O5:O14" si="4">H5*0.05</f>
        <v>4028.624</v>
      </c>
      <c r="P5" s="16">
        <v>0.05</v>
      </c>
      <c r="Q5" s="17">
        <f t="shared" ref="Q5:Q15" si="5">H5*0.15</f>
        <v>12085.872</v>
      </c>
      <c r="R5" s="31">
        <v>0.15</v>
      </c>
      <c r="S5" s="37">
        <f t="shared" ref="S5:S14" si="6">I5+K5+M5+O5</f>
        <v>68486.608</v>
      </c>
    </row>
    <row r="6" s="1" customFormat="1" ht="34" customHeight="1" spans="1:19">
      <c r="A6" s="14"/>
      <c r="B6" s="14"/>
      <c r="C6" s="14" t="s">
        <v>24</v>
      </c>
      <c r="D6" s="15"/>
      <c r="E6" s="16"/>
      <c r="F6" s="15"/>
      <c r="G6" s="17">
        <v>5308.47</v>
      </c>
      <c r="H6" s="17">
        <f t="shared" si="0"/>
        <v>169871.04</v>
      </c>
      <c r="I6" s="17">
        <f t="shared" si="1"/>
        <v>76441.968</v>
      </c>
      <c r="J6" s="16"/>
      <c r="K6" s="17">
        <f t="shared" si="2"/>
        <v>42467.76</v>
      </c>
      <c r="L6" s="16"/>
      <c r="M6" s="17">
        <f t="shared" si="3"/>
        <v>16987.104</v>
      </c>
      <c r="N6" s="16"/>
      <c r="O6" s="17">
        <f t="shared" si="4"/>
        <v>8493.552</v>
      </c>
      <c r="P6" s="16"/>
      <c r="Q6" s="17">
        <f t="shared" si="5"/>
        <v>25480.656</v>
      </c>
      <c r="R6" s="31"/>
      <c r="S6" s="37">
        <f t="shared" si="6"/>
        <v>144390.384</v>
      </c>
    </row>
    <row r="7" s="1" customFormat="1" ht="34" customHeight="1" spans="1:19">
      <c r="A7" s="14"/>
      <c r="B7" s="14"/>
      <c r="C7" s="14" t="s">
        <v>25</v>
      </c>
      <c r="D7" s="15"/>
      <c r="E7" s="16"/>
      <c r="F7" s="15"/>
      <c r="G7" s="17">
        <v>4669.95</v>
      </c>
      <c r="H7" s="17">
        <f t="shared" si="0"/>
        <v>149438.4</v>
      </c>
      <c r="I7" s="17">
        <f t="shared" si="1"/>
        <v>67247.28</v>
      </c>
      <c r="J7" s="16"/>
      <c r="K7" s="17">
        <f t="shared" si="2"/>
        <v>37359.6</v>
      </c>
      <c r="L7" s="16"/>
      <c r="M7" s="17">
        <f t="shared" si="3"/>
        <v>14943.84</v>
      </c>
      <c r="N7" s="16"/>
      <c r="O7" s="17">
        <f t="shared" si="4"/>
        <v>7471.92</v>
      </c>
      <c r="P7" s="16"/>
      <c r="Q7" s="17">
        <f t="shared" si="5"/>
        <v>22415.76</v>
      </c>
      <c r="R7" s="31"/>
      <c r="S7" s="37">
        <f t="shared" si="6"/>
        <v>127022.64</v>
      </c>
    </row>
    <row r="8" s="1" customFormat="1" ht="34" customHeight="1" spans="1:19">
      <c r="A8" s="14"/>
      <c r="B8" s="14"/>
      <c r="C8" s="14" t="s">
        <v>26</v>
      </c>
      <c r="D8" s="15"/>
      <c r="E8" s="16"/>
      <c r="F8" s="15"/>
      <c r="G8" s="17">
        <v>2921.6</v>
      </c>
      <c r="H8" s="17">
        <f t="shared" si="0"/>
        <v>93491.2</v>
      </c>
      <c r="I8" s="17">
        <f t="shared" si="1"/>
        <v>42071.04</v>
      </c>
      <c r="J8" s="16"/>
      <c r="K8" s="17">
        <f t="shared" si="2"/>
        <v>23372.8</v>
      </c>
      <c r="L8" s="16"/>
      <c r="M8" s="17">
        <f t="shared" si="3"/>
        <v>9349.12</v>
      </c>
      <c r="N8" s="16"/>
      <c r="O8" s="17">
        <f t="shared" si="4"/>
        <v>4674.56</v>
      </c>
      <c r="P8" s="16"/>
      <c r="Q8" s="17">
        <f t="shared" si="5"/>
        <v>14023.68</v>
      </c>
      <c r="R8" s="31"/>
      <c r="S8" s="37">
        <f t="shared" si="6"/>
        <v>79467.52</v>
      </c>
    </row>
    <row r="9" s="1" customFormat="1" ht="34" customHeight="1" spans="1:19">
      <c r="A9" s="14"/>
      <c r="B9" s="14"/>
      <c r="C9" s="14" t="s">
        <v>27</v>
      </c>
      <c r="D9" s="15"/>
      <c r="E9" s="16"/>
      <c r="F9" s="15"/>
      <c r="G9" s="17">
        <v>1809.22</v>
      </c>
      <c r="H9" s="17">
        <f t="shared" si="0"/>
        <v>57895.04</v>
      </c>
      <c r="I9" s="17">
        <f t="shared" si="1"/>
        <v>26052.768</v>
      </c>
      <c r="J9" s="16"/>
      <c r="K9" s="17">
        <f t="shared" si="2"/>
        <v>14473.76</v>
      </c>
      <c r="L9" s="16"/>
      <c r="M9" s="17">
        <f t="shared" si="3"/>
        <v>5789.504</v>
      </c>
      <c r="N9" s="16"/>
      <c r="O9" s="17">
        <f t="shared" si="4"/>
        <v>2894.752</v>
      </c>
      <c r="P9" s="16"/>
      <c r="Q9" s="17">
        <f t="shared" si="5"/>
        <v>8684.256</v>
      </c>
      <c r="R9" s="31"/>
      <c r="S9" s="37">
        <f t="shared" si="6"/>
        <v>49210.784</v>
      </c>
    </row>
    <row r="10" s="1" customFormat="1" ht="34" customHeight="1" spans="1:19">
      <c r="A10" s="14"/>
      <c r="B10" s="18" t="s">
        <v>28</v>
      </c>
      <c r="C10" s="14" t="s">
        <v>23</v>
      </c>
      <c r="D10" s="19">
        <v>900</v>
      </c>
      <c r="E10" s="16">
        <v>0.06</v>
      </c>
      <c r="F10" s="19">
        <v>54</v>
      </c>
      <c r="G10" s="17">
        <v>56447.89</v>
      </c>
      <c r="H10" s="17">
        <f t="shared" ref="H10:H14" si="7">G10*54</f>
        <v>3048186.06</v>
      </c>
      <c r="I10" s="17">
        <f t="shared" si="1"/>
        <v>1371683.727</v>
      </c>
      <c r="J10" s="31">
        <v>0.45</v>
      </c>
      <c r="K10" s="25">
        <f t="shared" si="2"/>
        <v>762046.515</v>
      </c>
      <c r="L10" s="16">
        <v>0.25</v>
      </c>
      <c r="M10" s="25">
        <f t="shared" si="3"/>
        <v>304818.606</v>
      </c>
      <c r="N10" s="16">
        <v>0.1</v>
      </c>
      <c r="O10" s="25">
        <f t="shared" si="4"/>
        <v>152409.303</v>
      </c>
      <c r="P10" s="16">
        <v>0.05</v>
      </c>
      <c r="Q10" s="25">
        <f t="shared" si="5"/>
        <v>457227.909</v>
      </c>
      <c r="R10" s="16">
        <v>0.15</v>
      </c>
      <c r="S10" s="37">
        <f t="shared" si="6"/>
        <v>2590958.151</v>
      </c>
    </row>
    <row r="11" s="1" customFormat="1" ht="34" customHeight="1" spans="1:19">
      <c r="A11" s="14"/>
      <c r="B11" s="18"/>
      <c r="C11" s="20" t="s">
        <v>24</v>
      </c>
      <c r="D11" s="19"/>
      <c r="E11" s="16"/>
      <c r="F11" s="19"/>
      <c r="G11" s="21">
        <v>106202.95</v>
      </c>
      <c r="H11" s="17">
        <f t="shared" si="7"/>
        <v>5734959.3</v>
      </c>
      <c r="I11" s="17">
        <f t="shared" si="1"/>
        <v>2580731.685</v>
      </c>
      <c r="J11" s="31"/>
      <c r="K11" s="25">
        <f t="shared" si="2"/>
        <v>1433739.825</v>
      </c>
      <c r="L11" s="16"/>
      <c r="M11" s="25">
        <f t="shared" si="3"/>
        <v>573495.93</v>
      </c>
      <c r="N11" s="16"/>
      <c r="O11" s="25">
        <f t="shared" si="4"/>
        <v>286747.965</v>
      </c>
      <c r="P11" s="16"/>
      <c r="Q11" s="25">
        <f t="shared" si="5"/>
        <v>860243.895</v>
      </c>
      <c r="R11" s="16"/>
      <c r="S11" s="37">
        <f t="shared" si="6"/>
        <v>4874715.405</v>
      </c>
    </row>
    <row r="12" s="1" customFormat="1" ht="34" customHeight="1" spans="1:19">
      <c r="A12" s="14"/>
      <c r="B12" s="18"/>
      <c r="C12" s="14" t="s">
        <v>25</v>
      </c>
      <c r="D12" s="19"/>
      <c r="E12" s="16"/>
      <c r="F12" s="19"/>
      <c r="G12" s="17">
        <v>40584.67</v>
      </c>
      <c r="H12" s="17">
        <f t="shared" si="7"/>
        <v>2191572.18</v>
      </c>
      <c r="I12" s="17">
        <f t="shared" si="1"/>
        <v>986207.481</v>
      </c>
      <c r="J12" s="31"/>
      <c r="K12" s="25">
        <f t="shared" si="2"/>
        <v>547893.045</v>
      </c>
      <c r="L12" s="16"/>
      <c r="M12" s="25">
        <f t="shared" si="3"/>
        <v>219157.218</v>
      </c>
      <c r="N12" s="16"/>
      <c r="O12" s="25">
        <f t="shared" si="4"/>
        <v>109578.609</v>
      </c>
      <c r="P12" s="16"/>
      <c r="Q12" s="25">
        <f t="shared" si="5"/>
        <v>328735.827</v>
      </c>
      <c r="R12" s="16"/>
      <c r="S12" s="37">
        <f t="shared" si="6"/>
        <v>1862836.353</v>
      </c>
    </row>
    <row r="13" s="1" customFormat="1" ht="34" customHeight="1" spans="1:19">
      <c r="A13" s="14"/>
      <c r="B13" s="18"/>
      <c r="C13" s="14" t="s">
        <v>26</v>
      </c>
      <c r="D13" s="19"/>
      <c r="E13" s="16"/>
      <c r="F13" s="19"/>
      <c r="G13" s="17">
        <v>95624.62</v>
      </c>
      <c r="H13" s="17">
        <f t="shared" si="7"/>
        <v>5163729.48</v>
      </c>
      <c r="I13" s="17">
        <f t="shared" si="1"/>
        <v>2323678.266</v>
      </c>
      <c r="J13" s="31"/>
      <c r="K13" s="25">
        <f t="shared" si="2"/>
        <v>1290932.37</v>
      </c>
      <c r="L13" s="16"/>
      <c r="M13" s="25">
        <f t="shared" si="3"/>
        <v>516372.948</v>
      </c>
      <c r="N13" s="16"/>
      <c r="O13" s="25">
        <f t="shared" si="4"/>
        <v>258186.474</v>
      </c>
      <c r="P13" s="16"/>
      <c r="Q13" s="25">
        <f t="shared" si="5"/>
        <v>774559.422</v>
      </c>
      <c r="R13" s="16"/>
      <c r="S13" s="37">
        <f t="shared" si="6"/>
        <v>4389170.058</v>
      </c>
    </row>
    <row r="14" s="1" customFormat="1" ht="34" customHeight="1" spans="1:19">
      <c r="A14" s="14"/>
      <c r="B14" s="18"/>
      <c r="C14" s="14" t="s">
        <v>27</v>
      </c>
      <c r="D14" s="19"/>
      <c r="E14" s="16"/>
      <c r="F14" s="19"/>
      <c r="G14" s="17">
        <v>31639.73</v>
      </c>
      <c r="H14" s="17">
        <f t="shared" si="7"/>
        <v>1708545.42</v>
      </c>
      <c r="I14" s="17">
        <f t="shared" si="1"/>
        <v>768845.439</v>
      </c>
      <c r="J14" s="31"/>
      <c r="K14" s="25">
        <f t="shared" si="2"/>
        <v>427136.355</v>
      </c>
      <c r="L14" s="16"/>
      <c r="M14" s="25">
        <f t="shared" si="3"/>
        <v>170854.542</v>
      </c>
      <c r="N14" s="16"/>
      <c r="O14" s="25">
        <f t="shared" si="4"/>
        <v>85427.271</v>
      </c>
      <c r="P14" s="16"/>
      <c r="Q14" s="25">
        <f t="shared" si="5"/>
        <v>256281.813</v>
      </c>
      <c r="R14" s="16"/>
      <c r="S14" s="37">
        <f t="shared" si="6"/>
        <v>1452263.607</v>
      </c>
    </row>
    <row r="15" s="1" customFormat="1" ht="34" customHeight="1" spans="1:19">
      <c r="A15" s="14"/>
      <c r="B15" s="18" t="s">
        <v>29</v>
      </c>
      <c r="C15" s="14" t="s">
        <v>24</v>
      </c>
      <c r="D15" s="15">
        <v>600</v>
      </c>
      <c r="E15" s="16">
        <v>0.06</v>
      </c>
      <c r="F15" s="15">
        <v>36</v>
      </c>
      <c r="G15" s="17">
        <v>72</v>
      </c>
      <c r="H15" s="17">
        <f t="shared" ref="H15:H18" si="8">G15*F15</f>
        <v>2592</v>
      </c>
      <c r="I15" s="17">
        <f>H15*J15</f>
        <v>1166.4</v>
      </c>
      <c r="J15" s="16">
        <v>0.45</v>
      </c>
      <c r="K15" s="17">
        <f>H15*L15</f>
        <v>648</v>
      </c>
      <c r="L15" s="16">
        <v>0.25</v>
      </c>
      <c r="M15" s="17">
        <f t="shared" ref="M15:M17" si="9">H15*N15</f>
        <v>259.2</v>
      </c>
      <c r="N15" s="16">
        <v>0.1</v>
      </c>
      <c r="O15" s="25">
        <f t="shared" ref="O15:O17" si="10">H15*P15</f>
        <v>129.6</v>
      </c>
      <c r="P15" s="16">
        <v>0.05</v>
      </c>
      <c r="Q15" s="17">
        <f t="shared" si="5"/>
        <v>388.8</v>
      </c>
      <c r="R15" s="16">
        <v>0.15</v>
      </c>
      <c r="S15" s="37">
        <f>H15*0.85</f>
        <v>2203.2</v>
      </c>
    </row>
    <row r="16" s="3" customFormat="1" ht="34" customHeight="1" spans="1:19">
      <c r="A16" s="14" t="s">
        <v>30</v>
      </c>
      <c r="B16" s="14" t="s">
        <v>31</v>
      </c>
      <c r="C16" s="14" t="s">
        <v>27</v>
      </c>
      <c r="D16" s="15">
        <v>600</v>
      </c>
      <c r="E16" s="16">
        <v>0.06</v>
      </c>
      <c r="F16" s="15">
        <v>36</v>
      </c>
      <c r="G16" s="17">
        <v>153.2</v>
      </c>
      <c r="H16" s="17">
        <f t="shared" si="8"/>
        <v>5515.2</v>
      </c>
      <c r="I16" s="17"/>
      <c r="J16" s="17"/>
      <c r="K16" s="17"/>
      <c r="L16" s="17"/>
      <c r="M16" s="17">
        <f t="shared" si="9"/>
        <v>2757.6</v>
      </c>
      <c r="N16" s="16">
        <v>0.5</v>
      </c>
      <c r="O16" s="17">
        <f t="shared" si="10"/>
        <v>1930.32</v>
      </c>
      <c r="P16" s="16">
        <v>0.35</v>
      </c>
      <c r="Q16" s="17">
        <f t="shared" ref="Q16:Q21" si="11">H16*R16</f>
        <v>827.28</v>
      </c>
      <c r="R16" s="16">
        <v>0.15</v>
      </c>
      <c r="S16" s="37">
        <f t="shared" ref="S16:S21" si="12">M16+O16</f>
        <v>4687.92</v>
      </c>
    </row>
    <row r="17" s="3" customFormat="1" ht="34" customHeight="1" spans="1:19">
      <c r="A17" s="14"/>
      <c r="B17" s="14" t="s">
        <v>32</v>
      </c>
      <c r="C17" s="20" t="s">
        <v>24</v>
      </c>
      <c r="D17" s="19">
        <v>600</v>
      </c>
      <c r="E17" s="16">
        <v>0.06</v>
      </c>
      <c r="F17" s="22">
        <v>36</v>
      </c>
      <c r="G17" s="21">
        <v>95</v>
      </c>
      <c r="H17" s="21">
        <f t="shared" si="8"/>
        <v>3420</v>
      </c>
      <c r="I17" s="32"/>
      <c r="J17" s="32"/>
      <c r="K17" s="32"/>
      <c r="L17" s="32"/>
      <c r="M17" s="32">
        <f t="shared" si="9"/>
        <v>1710</v>
      </c>
      <c r="N17" s="33">
        <v>0.5</v>
      </c>
      <c r="O17" s="32">
        <f t="shared" si="10"/>
        <v>1197</v>
      </c>
      <c r="P17" s="33">
        <v>0.35</v>
      </c>
      <c r="Q17" s="32">
        <f t="shared" si="11"/>
        <v>513</v>
      </c>
      <c r="R17" s="33">
        <v>0.15</v>
      </c>
      <c r="S17" s="37">
        <f t="shared" si="12"/>
        <v>2907</v>
      </c>
    </row>
    <row r="18" s="3" customFormat="1" ht="34" customHeight="1" spans="1:19">
      <c r="A18" s="14"/>
      <c r="B18" s="14" t="s">
        <v>33</v>
      </c>
      <c r="C18" s="14" t="s">
        <v>23</v>
      </c>
      <c r="D18" s="15">
        <v>800</v>
      </c>
      <c r="E18" s="16">
        <v>0.06</v>
      </c>
      <c r="F18" s="15">
        <v>48</v>
      </c>
      <c r="G18" s="17">
        <v>8258.04</v>
      </c>
      <c r="H18" s="17">
        <f t="shared" si="8"/>
        <v>396385.92</v>
      </c>
      <c r="I18" s="17"/>
      <c r="J18" s="17"/>
      <c r="K18" s="17"/>
      <c r="L18" s="17"/>
      <c r="M18" s="17">
        <f t="shared" ref="M18:M20" si="13">H18*0.5</f>
        <v>198192.96</v>
      </c>
      <c r="N18" s="16">
        <v>0.5</v>
      </c>
      <c r="O18" s="25">
        <f t="shared" ref="O18:O20" si="14">H18*0.35</f>
        <v>138735.072</v>
      </c>
      <c r="P18" s="16">
        <v>0.35</v>
      </c>
      <c r="Q18" s="17">
        <f t="shared" ref="Q18:Q20" si="15">H18*0.15</f>
        <v>59457.888</v>
      </c>
      <c r="R18" s="16">
        <v>0.15</v>
      </c>
      <c r="S18" s="37">
        <f t="shared" si="12"/>
        <v>336928.032</v>
      </c>
    </row>
    <row r="19" s="3" customFormat="1" ht="34" customHeight="1" spans="1:19">
      <c r="A19" s="14"/>
      <c r="B19" s="14"/>
      <c r="C19" s="14" t="s">
        <v>24</v>
      </c>
      <c r="D19" s="15"/>
      <c r="E19" s="16"/>
      <c r="F19" s="15"/>
      <c r="G19" s="17">
        <v>1824.9</v>
      </c>
      <c r="H19" s="17">
        <f>G19*F18</f>
        <v>87595.2</v>
      </c>
      <c r="I19" s="17"/>
      <c r="J19" s="17"/>
      <c r="K19" s="17"/>
      <c r="L19" s="17"/>
      <c r="M19" s="17">
        <f t="shared" si="13"/>
        <v>43797.6</v>
      </c>
      <c r="N19" s="16"/>
      <c r="O19" s="25">
        <f t="shared" si="14"/>
        <v>30658.32</v>
      </c>
      <c r="P19" s="16"/>
      <c r="Q19" s="17">
        <f t="shared" si="15"/>
        <v>13139.28</v>
      </c>
      <c r="R19" s="16"/>
      <c r="S19" s="37">
        <f t="shared" si="12"/>
        <v>74455.92</v>
      </c>
    </row>
    <row r="20" s="3" customFormat="1" ht="34" customHeight="1" spans="1:19">
      <c r="A20" s="14"/>
      <c r="B20" s="14"/>
      <c r="C20" s="14" t="s">
        <v>25</v>
      </c>
      <c r="D20" s="15"/>
      <c r="E20" s="16"/>
      <c r="F20" s="15"/>
      <c r="G20" s="17">
        <v>120</v>
      </c>
      <c r="H20" s="17">
        <f>G20*F18</f>
        <v>5760</v>
      </c>
      <c r="I20" s="17"/>
      <c r="J20" s="17"/>
      <c r="K20" s="17"/>
      <c r="L20" s="17"/>
      <c r="M20" s="17">
        <f t="shared" si="13"/>
        <v>2880</v>
      </c>
      <c r="N20" s="16"/>
      <c r="O20" s="25">
        <f t="shared" si="14"/>
        <v>2016</v>
      </c>
      <c r="P20" s="16"/>
      <c r="Q20" s="17">
        <f t="shared" si="15"/>
        <v>864</v>
      </c>
      <c r="R20" s="16"/>
      <c r="S20" s="37">
        <f t="shared" si="12"/>
        <v>4896</v>
      </c>
    </row>
    <row r="21" s="3" customFormat="1" ht="34" customHeight="1" spans="1:19">
      <c r="A21" s="14"/>
      <c r="B21" s="14" t="s">
        <v>34</v>
      </c>
      <c r="C21" s="14" t="s">
        <v>23</v>
      </c>
      <c r="D21" s="15">
        <v>300</v>
      </c>
      <c r="E21" s="16">
        <v>0.06</v>
      </c>
      <c r="F21" s="15">
        <v>18</v>
      </c>
      <c r="G21" s="17">
        <v>480.6</v>
      </c>
      <c r="H21" s="17">
        <f>G21*F21</f>
        <v>8650.8</v>
      </c>
      <c r="I21" s="17"/>
      <c r="J21" s="17"/>
      <c r="K21" s="17"/>
      <c r="L21" s="17"/>
      <c r="M21" s="17">
        <f>H21*N21</f>
        <v>4325.4</v>
      </c>
      <c r="N21" s="16">
        <v>0.5</v>
      </c>
      <c r="O21" s="25">
        <f>H21*P21</f>
        <v>3027.78</v>
      </c>
      <c r="P21" s="16">
        <v>0.35</v>
      </c>
      <c r="Q21" s="17">
        <f t="shared" si="11"/>
        <v>1297.62</v>
      </c>
      <c r="R21" s="16">
        <v>0.15</v>
      </c>
      <c r="S21" s="37">
        <f t="shared" si="12"/>
        <v>7353.18</v>
      </c>
    </row>
    <row r="22" s="3" customFormat="1" ht="34" customHeight="1" spans="1:19">
      <c r="A22" s="14"/>
      <c r="B22" s="14"/>
      <c r="C22" s="14" t="s">
        <v>26</v>
      </c>
      <c r="D22" s="15"/>
      <c r="E22" s="16"/>
      <c r="F22" s="15"/>
      <c r="G22" s="17">
        <v>217.1</v>
      </c>
      <c r="H22" s="17">
        <v>3907.8</v>
      </c>
      <c r="I22" s="17"/>
      <c r="J22" s="17"/>
      <c r="K22" s="17"/>
      <c r="L22" s="17"/>
      <c r="M22" s="17">
        <v>1953.9</v>
      </c>
      <c r="N22" s="16"/>
      <c r="O22" s="25">
        <v>1367.73</v>
      </c>
      <c r="P22" s="16"/>
      <c r="Q22" s="17">
        <v>586.17</v>
      </c>
      <c r="R22" s="16"/>
      <c r="S22" s="37">
        <v>3321.63</v>
      </c>
    </row>
    <row r="23" s="3" customFormat="1" ht="34" customHeight="1" spans="1:19">
      <c r="A23" s="23" t="s">
        <v>35</v>
      </c>
      <c r="B23" s="14" t="s">
        <v>36</v>
      </c>
      <c r="C23" s="14" t="s">
        <v>37</v>
      </c>
      <c r="D23" s="19">
        <v>3000</v>
      </c>
      <c r="E23" s="24">
        <v>0.06</v>
      </c>
      <c r="F23" s="19">
        <v>180</v>
      </c>
      <c r="G23" s="25">
        <v>2535</v>
      </c>
      <c r="H23" s="25">
        <f>G23*180</f>
        <v>456300</v>
      </c>
      <c r="I23" s="25"/>
      <c r="J23" s="24"/>
      <c r="K23" s="25"/>
      <c r="L23" s="24"/>
      <c r="M23" s="25"/>
      <c r="N23" s="24"/>
      <c r="O23" s="19">
        <f>G23*150</f>
        <v>380250</v>
      </c>
      <c r="P23" s="34" t="s">
        <v>38</v>
      </c>
      <c r="Q23" s="19">
        <f>G23*30</f>
        <v>76050</v>
      </c>
      <c r="R23" s="34" t="s">
        <v>39</v>
      </c>
      <c r="S23" s="25">
        <f>O23</f>
        <v>380250</v>
      </c>
    </row>
    <row r="24" s="3" customFormat="1" ht="34" customHeight="1" spans="1:19">
      <c r="A24" s="23"/>
      <c r="B24" s="14"/>
      <c r="C24" s="14" t="s">
        <v>37</v>
      </c>
      <c r="D24" s="19"/>
      <c r="E24" s="24"/>
      <c r="F24" s="19"/>
      <c r="G24" s="25">
        <v>3085</v>
      </c>
      <c r="H24" s="25">
        <f>G24*180</f>
        <v>555300</v>
      </c>
      <c r="I24" s="25"/>
      <c r="J24" s="24"/>
      <c r="K24" s="25"/>
      <c r="L24" s="24"/>
      <c r="M24" s="25"/>
      <c r="N24" s="24"/>
      <c r="O24" s="19">
        <f>G24*150</f>
        <v>462750</v>
      </c>
      <c r="P24" s="34"/>
      <c r="Q24" s="19">
        <f>G24*30</f>
        <v>92550</v>
      </c>
      <c r="R24" s="34"/>
      <c r="S24" s="25">
        <f>O24</f>
        <v>462750</v>
      </c>
    </row>
    <row r="25" s="3" customFormat="1" ht="34" customHeight="1" spans="1:19">
      <c r="A25" s="26"/>
      <c r="B25" s="26"/>
      <c r="C25" s="26"/>
      <c r="D25" s="27"/>
      <c r="E25" s="28"/>
      <c r="F25" s="27"/>
      <c r="G25" s="25">
        <f t="shared" ref="G25:I25" si="16">SUM(G5:G24)</f>
        <v>364567.83</v>
      </c>
      <c r="H25" s="25">
        <f t="shared" si="16"/>
        <v>19923687.52</v>
      </c>
      <c r="I25" s="25">
        <f t="shared" si="16"/>
        <v>8280383.67</v>
      </c>
      <c r="J25" s="25"/>
      <c r="K25" s="25">
        <f t="shared" ref="K25:O25" si="17">SUM(K5:K24)</f>
        <v>4600213.15</v>
      </c>
      <c r="L25" s="25"/>
      <c r="M25" s="25">
        <f t="shared" si="17"/>
        <v>2095702.72</v>
      </c>
      <c r="N25" s="25"/>
      <c r="O25" s="25">
        <f t="shared" si="17"/>
        <v>1941974.852</v>
      </c>
      <c r="P25" s="25"/>
      <c r="Q25" s="25">
        <f>SUM(Q5:Q24)</f>
        <v>3005413.128</v>
      </c>
      <c r="R25" s="25"/>
      <c r="S25" s="25">
        <f>SUM(S5:S24)</f>
        <v>16918274.392</v>
      </c>
    </row>
  </sheetData>
  <mergeCells count="56">
    <mergeCell ref="B1:S1"/>
    <mergeCell ref="I3:J3"/>
    <mergeCell ref="K3:L3"/>
    <mergeCell ref="M3:N3"/>
    <mergeCell ref="O3:P3"/>
    <mergeCell ref="Q3:R3"/>
    <mergeCell ref="A3:A4"/>
    <mergeCell ref="A5:A15"/>
    <mergeCell ref="A16:A22"/>
    <mergeCell ref="A23:A24"/>
    <mergeCell ref="B3:B4"/>
    <mergeCell ref="B5:B9"/>
    <mergeCell ref="B10:B14"/>
    <mergeCell ref="B18:B20"/>
    <mergeCell ref="B21:B22"/>
    <mergeCell ref="B23:B24"/>
    <mergeCell ref="C3:C4"/>
    <mergeCell ref="D3:D4"/>
    <mergeCell ref="D5:D9"/>
    <mergeCell ref="D10:D14"/>
    <mergeCell ref="D18:D20"/>
    <mergeCell ref="D21:D22"/>
    <mergeCell ref="D23:D24"/>
    <mergeCell ref="E3:E4"/>
    <mergeCell ref="E5:E9"/>
    <mergeCell ref="E10:E14"/>
    <mergeCell ref="E18:E20"/>
    <mergeCell ref="E21:E22"/>
    <mergeCell ref="E23:E24"/>
    <mergeCell ref="F3:F4"/>
    <mergeCell ref="F5:F9"/>
    <mergeCell ref="F10:F14"/>
    <mergeCell ref="F18:F20"/>
    <mergeCell ref="F21:F22"/>
    <mergeCell ref="F23:F24"/>
    <mergeCell ref="G3:G4"/>
    <mergeCell ref="H3:H4"/>
    <mergeCell ref="J5:J9"/>
    <mergeCell ref="J10:J14"/>
    <mergeCell ref="L5:L9"/>
    <mergeCell ref="L10:L14"/>
    <mergeCell ref="N5:N9"/>
    <mergeCell ref="N10:N14"/>
    <mergeCell ref="N18:N20"/>
    <mergeCell ref="N21:N22"/>
    <mergeCell ref="P5:P9"/>
    <mergeCell ref="P10:P14"/>
    <mergeCell ref="P18:P20"/>
    <mergeCell ref="P21:P22"/>
    <mergeCell ref="P23:P24"/>
    <mergeCell ref="R5:R9"/>
    <mergeCell ref="R10:R14"/>
    <mergeCell ref="R18:R20"/>
    <mergeCell ref="R21:R22"/>
    <mergeCell ref="R23:R24"/>
    <mergeCell ref="S3:S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香水百合</cp:lastModifiedBy>
  <dcterms:created xsi:type="dcterms:W3CDTF">2023-05-12T11:15:00Z</dcterms:created>
  <dcterms:modified xsi:type="dcterms:W3CDTF">2025-10-29T13:12:09Z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22769D8D47BB4BA5A84732292DB1B82A_13</vt:lpwstr>
  </property>
</Properties>
</file>